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9440" yWindow="340" windowWidth="28440" windowHeight="197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" i="1"/>
  <c r="F42"/>
  <c r="D42"/>
  <c r="F36"/>
  <c r="D36"/>
  <c r="F30"/>
  <c r="D30"/>
  <c r="F24"/>
  <c r="D24"/>
  <c r="D18"/>
  <c r="F18"/>
  <c r="F12"/>
  <c r="D12"/>
  <c r="F6"/>
  <c r="D6"/>
  <c r="F4"/>
</calcChain>
</file>

<file path=xl/comments1.xml><?xml version="1.0" encoding="utf-8"?>
<comments xmlns="http://schemas.openxmlformats.org/spreadsheetml/2006/main">
  <authors>
    <author>Joe Jennings</author>
  </authors>
  <commentList>
    <comment ref="AC21" authorId="0">
      <text>
        <r>
          <rPr>
            <b/>
            <sz val="8"/>
            <color indexed="81"/>
            <rFont val="Tahoma"/>
          </rPr>
          <t>Joe Jennings:</t>
        </r>
        <r>
          <rPr>
            <sz val="8"/>
            <color indexed="81"/>
            <rFont val="Tahoma"/>
          </rPr>
          <t xml:space="preserve">
Original value, not from the reruns. There was a problem with this sample when it was re-analyzed.</t>
        </r>
      </text>
    </comment>
  </commentList>
</comments>
</file>

<file path=xl/sharedStrings.xml><?xml version="1.0" encoding="utf-8"?>
<sst xmlns="http://schemas.openxmlformats.org/spreadsheetml/2006/main" count="106" uniqueCount="94">
  <si>
    <t>NO3 B µM</t>
    <phoneticPr fontId="2" type="noConversion"/>
  </si>
  <si>
    <t>NO2 B µM</t>
    <phoneticPr fontId="2" type="noConversion"/>
  </si>
  <si>
    <t>NH4 B µM</t>
    <phoneticPr fontId="2" type="noConversion"/>
  </si>
  <si>
    <t>Pres</t>
  </si>
  <si>
    <t>Temp</t>
  </si>
  <si>
    <t>(m)</t>
  </si>
  <si>
    <t>(dbar)</t>
  </si>
  <si>
    <t>(degC)</t>
  </si>
  <si>
    <t>Actual Depth</t>
    <phoneticPr fontId="2" type="noConversion"/>
  </si>
  <si>
    <t>In-situ</t>
    <phoneticPr fontId="2" type="noConversion"/>
  </si>
  <si>
    <t>Potent</t>
    <phoneticPr fontId="2" type="noConversion"/>
  </si>
  <si>
    <t>Salinity</t>
  </si>
  <si>
    <t>Sigma</t>
  </si>
  <si>
    <t>(psu)</t>
  </si>
  <si>
    <t>(ml/l)</t>
  </si>
  <si>
    <t>Oxygen--</t>
  </si>
  <si>
    <t>(%sat)</t>
  </si>
  <si>
    <t>(Mmol/Kg)</t>
  </si>
  <si>
    <t>O2</t>
    <phoneticPr fontId="2" type="noConversion"/>
  </si>
  <si>
    <t>O2</t>
    <phoneticPr fontId="2" type="noConversion"/>
  </si>
  <si>
    <t>theta</t>
    <phoneticPr fontId="2" type="noConversion"/>
  </si>
  <si>
    <t>Also bottle assignments matched to salinity; cast pretripped?!</t>
    <phoneticPr fontId="2" type="noConversion"/>
  </si>
  <si>
    <t>N</t>
    <phoneticPr fontId="2" type="noConversion"/>
  </si>
  <si>
    <t>top icy + thick frozen layer</t>
    <phoneticPr fontId="2" type="noConversion"/>
  </si>
  <si>
    <t>87N 180</t>
    <phoneticPr fontId="2" type="noConversion"/>
  </si>
  <si>
    <t>N</t>
    <phoneticPr fontId="2" type="noConversion"/>
  </si>
  <si>
    <t>89N 180</t>
    <phoneticPr fontId="2" type="noConversion"/>
  </si>
  <si>
    <t>lost</t>
    <phoneticPr fontId="2" type="noConversion"/>
  </si>
  <si>
    <t>O2 bubbles</t>
    <phoneticPr fontId="2" type="noConversion"/>
  </si>
  <si>
    <t>Note that sample vials labled Niskin 6, 5, 4 and 1 drawn from 5, 6, 1 and 4 respectively because Niskins returned to rack in inverted order</t>
    <phoneticPr fontId="2" type="noConversion"/>
  </si>
  <si>
    <t>P A µM</t>
    <phoneticPr fontId="2" type="noConversion"/>
  </si>
  <si>
    <t>NH4 A µM</t>
    <phoneticPr fontId="2" type="noConversion"/>
  </si>
  <si>
    <t>NO2 A µM</t>
    <phoneticPr fontId="2" type="noConversion"/>
  </si>
  <si>
    <t>Si A µM</t>
    <phoneticPr fontId="2" type="noConversion"/>
  </si>
  <si>
    <t>Niskin 3 &amp; 5 reversed for salinity?? Entries reflect change</t>
    <phoneticPr fontId="2" type="noConversion"/>
  </si>
  <si>
    <t>P B µM</t>
    <phoneticPr fontId="2" type="noConversion"/>
  </si>
  <si>
    <t>d18O A VSMOW</t>
    <phoneticPr fontId="2" type="noConversion"/>
  </si>
  <si>
    <t>d18O B VSMOW</t>
    <phoneticPr fontId="2" type="noConversion"/>
  </si>
  <si>
    <t>nominal depth m</t>
    <phoneticPr fontId="2" type="noConversion"/>
  </si>
  <si>
    <t>85N 90E</t>
    <phoneticPr fontId="2" type="noConversion"/>
  </si>
  <si>
    <t>N</t>
    <phoneticPr fontId="2" type="noConversion"/>
  </si>
  <si>
    <t>N</t>
    <phoneticPr fontId="2" type="noConversion"/>
  </si>
  <si>
    <t>E</t>
    <phoneticPr fontId="2" type="noConversion"/>
  </si>
  <si>
    <t>E</t>
    <phoneticPr fontId="2" type="noConversion"/>
  </si>
  <si>
    <t>ice thickness "</t>
    <phoneticPr fontId="2" type="noConversion"/>
  </si>
  <si>
    <t>snow depth "</t>
    <phoneticPr fontId="2" type="noConversion"/>
  </si>
  <si>
    <t>comments</t>
    <phoneticPr fontId="2" type="noConversion"/>
  </si>
  <si>
    <t>O2 sensor serial number 229 not working: got frozen</t>
    <phoneticPr fontId="2" type="noConversion"/>
  </si>
  <si>
    <t>No-ISUS (had cold soaked for 6 hours so was not run)/O2 ok</t>
    <phoneticPr fontId="2" type="noConversion"/>
  </si>
  <si>
    <t>none</t>
    <phoneticPr fontId="2" type="noConversion"/>
  </si>
  <si>
    <t>none</t>
    <phoneticPr fontId="2" type="noConversion"/>
  </si>
  <si>
    <t>86N 90E</t>
    <phoneticPr fontId="2" type="noConversion"/>
  </si>
  <si>
    <t>no O2 samps</t>
    <phoneticPr fontId="2" type="noConversion"/>
  </si>
  <si>
    <t>no O2 samps</t>
    <phoneticPr fontId="2" type="noConversion"/>
  </si>
  <si>
    <t>First ISUS cast DAT004</t>
    <phoneticPr fontId="2" type="noConversion"/>
  </si>
  <si>
    <t>Second and third ISUS casts DAT005 (changed plug position) DAT006</t>
    <phoneticPr fontId="2" type="noConversion"/>
  </si>
  <si>
    <t>W</t>
    <phoneticPr fontId="2" type="noConversion"/>
  </si>
  <si>
    <t>T10</t>
    <phoneticPr fontId="2" type="noConversion"/>
  </si>
  <si>
    <t>T35</t>
    <phoneticPr fontId="2" type="noConversion"/>
  </si>
  <si>
    <t>B10</t>
    <phoneticPr fontId="2" type="noConversion"/>
  </si>
  <si>
    <t>T14</t>
    <phoneticPr fontId="2" type="noConversion"/>
  </si>
  <si>
    <t>T21</t>
    <phoneticPr fontId="2" type="noConversion"/>
  </si>
  <si>
    <t>NP</t>
    <phoneticPr fontId="2" type="noConversion"/>
  </si>
  <si>
    <t>O2 sensor bad</t>
    <phoneticPr fontId="2" type="noConversion"/>
  </si>
  <si>
    <t>new O2 sensor working well although wrong con file</t>
    <phoneticPr fontId="2" type="noConversion"/>
  </si>
  <si>
    <t>88N 90E</t>
    <phoneticPr fontId="2" type="noConversion"/>
  </si>
  <si>
    <t>lots</t>
    <phoneticPr fontId="2" type="noConversion"/>
  </si>
  <si>
    <t>T60</t>
    <phoneticPr fontId="2" type="noConversion"/>
  </si>
  <si>
    <t>T12</t>
    <phoneticPr fontId="2" type="noConversion"/>
  </si>
  <si>
    <t>T31</t>
    <phoneticPr fontId="2" type="noConversion"/>
  </si>
  <si>
    <t>T53</t>
    <phoneticPr fontId="2" type="noConversion"/>
  </si>
  <si>
    <t>86N 173W</t>
    <phoneticPr fontId="2" type="noConversion"/>
  </si>
  <si>
    <t>NPEO 2010 Data</t>
    <phoneticPr fontId="2" type="noConversion"/>
  </si>
  <si>
    <t>station</t>
    <phoneticPr fontId="2" type="noConversion"/>
  </si>
  <si>
    <t>date</t>
    <phoneticPr fontId="2" type="noConversion"/>
  </si>
  <si>
    <t>time arrive UTC</t>
    <phoneticPr fontId="2" type="noConversion"/>
  </si>
  <si>
    <t>Barneo-Test</t>
    <phoneticPr fontId="2" type="noConversion"/>
  </si>
  <si>
    <t>lat dec deg</t>
    <phoneticPr fontId="2" type="noConversion"/>
  </si>
  <si>
    <t>lon dec deg</t>
    <phoneticPr fontId="2" type="noConversion"/>
  </si>
  <si>
    <t>niskin bottle</t>
    <phoneticPr fontId="2" type="noConversion"/>
  </si>
  <si>
    <t>salinity A</t>
    <phoneticPr fontId="2" type="noConversion"/>
  </si>
  <si>
    <t>salinity B</t>
    <phoneticPr fontId="2" type="noConversion"/>
  </si>
  <si>
    <t>O2 flask</t>
    <phoneticPr fontId="2" type="noConversion"/>
  </si>
  <si>
    <t>air temp deg C</t>
    <phoneticPr fontId="2" type="noConversion"/>
  </si>
  <si>
    <t>wind speed kts</t>
    <phoneticPr fontId="2" type="noConversion"/>
  </si>
  <si>
    <t>T45</t>
    <phoneticPr fontId="2" type="noConversion"/>
  </si>
  <si>
    <t>T22</t>
    <phoneticPr fontId="2" type="noConversion"/>
  </si>
  <si>
    <t>Ba B nM</t>
    <phoneticPr fontId="2" type="noConversion"/>
  </si>
  <si>
    <t>Ba A nM</t>
    <phoneticPr fontId="2" type="noConversion"/>
  </si>
  <si>
    <t>Alk A µeq/L</t>
    <phoneticPr fontId="2" type="noConversion"/>
  </si>
  <si>
    <t>Alk B µeq/L</t>
    <phoneticPr fontId="2" type="noConversion"/>
  </si>
  <si>
    <t>O2 ml/l</t>
    <phoneticPr fontId="2" type="noConversion"/>
  </si>
  <si>
    <t>NO3 A µM</t>
    <phoneticPr fontId="2" type="noConversion"/>
  </si>
  <si>
    <t>Si B µM</t>
    <phoneticPr fontId="2" type="noConversion"/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</si>
</sst>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9" formatCode="0.000"/>
    <numFmt numFmtId="170" formatCode="0.00"/>
  </numFmts>
  <fonts count="7">
    <font>
      <sz val="10"/>
      <name val="Verdana"/>
    </font>
    <font>
      <sz val="10"/>
      <name val="Verdana"/>
    </font>
    <font>
      <sz val="8"/>
      <name val="Verdana"/>
    </font>
    <font>
      <i/>
      <sz val="10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69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170" fontId="6" fillId="0" borderId="0" xfId="0" applyNumberFormat="1" applyFont="1"/>
    <xf numFmtId="170" fontId="0" fillId="0" borderId="0" xfId="0" applyNumberFormat="1" applyAlignment="1">
      <alignment horizontal="center"/>
    </xf>
    <xf numFmtId="170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Q47"/>
  <sheetViews>
    <sheetView tabSelected="1" zoomScale="125" workbookViewId="0">
      <selection activeCell="C9" sqref="C9"/>
    </sheetView>
  </sheetViews>
  <sheetFormatPr baseColWidth="10" defaultRowHeight="13"/>
  <cols>
    <col min="1" max="1" width="13.140625" bestFit="1" customWidth="1"/>
    <col min="2" max="2" width="8.5703125" style="1" bestFit="1" customWidth="1"/>
    <col min="3" max="4" width="12.42578125" style="1" bestFit="1" customWidth="1"/>
    <col min="5" max="5" width="2.140625" style="1" bestFit="1" customWidth="1"/>
    <col min="6" max="6" width="12.42578125" style="1" bestFit="1" customWidth="1"/>
    <col min="7" max="7" width="2.5703125" style="1" bestFit="1" customWidth="1"/>
    <col min="8" max="9" width="11.85546875" style="1" bestFit="1" customWidth="1"/>
    <col min="10" max="10" width="20.7109375" style="1" bestFit="1" customWidth="1"/>
    <col min="11" max="11" width="11.5703125" style="1" bestFit="1" customWidth="1"/>
    <col min="12" max="12" width="10" style="1" bestFit="1" customWidth="1"/>
    <col min="13" max="13" width="12.7109375" style="1" customWidth="1"/>
    <col min="14" max="36" width="10.7109375" style="1"/>
    <col min="37" max="37" width="10.7109375" style="8"/>
    <col min="38" max="42" width="10.7109375" style="1"/>
  </cols>
  <sheetData>
    <row r="1" spans="1:43">
      <c r="A1" t="s">
        <v>72</v>
      </c>
      <c r="R1" s="1" t="s">
        <v>9</v>
      </c>
      <c r="S1" s="1" t="s">
        <v>10</v>
      </c>
    </row>
    <row r="2" spans="1:43">
      <c r="P2" t="s">
        <v>8</v>
      </c>
      <c r="Q2" t="s">
        <v>3</v>
      </c>
      <c r="R2" t="s">
        <v>4</v>
      </c>
      <c r="S2" t="s">
        <v>4</v>
      </c>
      <c r="T2" t="s">
        <v>11</v>
      </c>
      <c r="U2" t="s">
        <v>12</v>
      </c>
      <c r="V2" t="s">
        <v>18</v>
      </c>
      <c r="W2" t="s">
        <v>15</v>
      </c>
      <c r="X2" t="s">
        <v>19</v>
      </c>
    </row>
    <row r="3" spans="1:43">
      <c r="A3" t="s">
        <v>73</v>
      </c>
      <c r="B3" s="1" t="s">
        <v>74</v>
      </c>
      <c r="C3" s="1" t="s">
        <v>75</v>
      </c>
      <c r="D3" s="1" t="s">
        <v>77</v>
      </c>
      <c r="F3" s="1" t="s">
        <v>78</v>
      </c>
      <c r="H3" s="1" t="s">
        <v>83</v>
      </c>
      <c r="I3" s="1" t="s">
        <v>84</v>
      </c>
      <c r="J3" s="1" t="s">
        <v>45</v>
      </c>
      <c r="K3" s="1" t="s">
        <v>44</v>
      </c>
      <c r="L3" s="1" t="s">
        <v>79</v>
      </c>
      <c r="M3" s="1" t="s">
        <v>38</v>
      </c>
      <c r="N3" s="1" t="s">
        <v>80</v>
      </c>
      <c r="O3" s="1" t="s">
        <v>81</v>
      </c>
      <c r="P3" t="s">
        <v>5</v>
      </c>
      <c r="Q3" t="s">
        <v>6</v>
      </c>
      <c r="R3" t="s">
        <v>7</v>
      </c>
      <c r="S3" t="s">
        <v>7</v>
      </c>
      <c r="T3" t="s">
        <v>13</v>
      </c>
      <c r="U3" t="s">
        <v>20</v>
      </c>
      <c r="V3" t="s">
        <v>14</v>
      </c>
      <c r="W3" t="s">
        <v>16</v>
      </c>
      <c r="X3" t="s">
        <v>17</v>
      </c>
      <c r="Y3" s="1" t="s">
        <v>82</v>
      </c>
      <c r="Z3" s="1" t="s">
        <v>91</v>
      </c>
      <c r="AA3" s="1" t="s">
        <v>92</v>
      </c>
      <c r="AB3" s="1" t="s">
        <v>0</v>
      </c>
      <c r="AC3" s="1" t="s">
        <v>33</v>
      </c>
      <c r="AD3" s="1" t="s">
        <v>93</v>
      </c>
      <c r="AE3" s="1" t="s">
        <v>32</v>
      </c>
      <c r="AF3" s="1" t="s">
        <v>1</v>
      </c>
      <c r="AG3" s="1" t="s">
        <v>31</v>
      </c>
      <c r="AH3" s="1" t="s">
        <v>2</v>
      </c>
      <c r="AI3" s="1" t="s">
        <v>30</v>
      </c>
      <c r="AJ3" s="1" t="s">
        <v>35</v>
      </c>
      <c r="AK3" s="8" t="s">
        <v>36</v>
      </c>
      <c r="AL3" s="1" t="s">
        <v>37</v>
      </c>
      <c r="AM3" s="1" t="s">
        <v>89</v>
      </c>
      <c r="AN3" s="1" t="s">
        <v>90</v>
      </c>
      <c r="AO3" s="1" t="s">
        <v>88</v>
      </c>
      <c r="AP3" s="1" t="s">
        <v>87</v>
      </c>
      <c r="AQ3" t="s">
        <v>46</v>
      </c>
    </row>
    <row r="4" spans="1:43">
      <c r="A4" t="s">
        <v>76</v>
      </c>
      <c r="B4" s="2">
        <v>38827</v>
      </c>
      <c r="C4" s="3">
        <v>0.83819444444444446</v>
      </c>
      <c r="D4" s="1">
        <f>89+3.423/60</f>
        <v>89.057050000000004</v>
      </c>
      <c r="E4" s="1" t="s">
        <v>40</v>
      </c>
      <c r="F4" s="1">
        <f>70+56.277/60</f>
        <v>70.937950000000001</v>
      </c>
      <c r="G4" s="1" t="s">
        <v>42</v>
      </c>
      <c r="H4" s="1">
        <v>-25</v>
      </c>
      <c r="L4" s="1">
        <v>5</v>
      </c>
      <c r="M4" s="1">
        <v>300</v>
      </c>
      <c r="N4" s="4">
        <v>34.866700000000002</v>
      </c>
      <c r="P4">
        <v>281.197</v>
      </c>
      <c r="Q4">
        <v>284.43799999999999</v>
      </c>
      <c r="R4">
        <v>1.3237000000000001</v>
      </c>
      <c r="S4">
        <v>1.3097000000000001</v>
      </c>
      <c r="T4">
        <v>34.866799999999998</v>
      </c>
      <c r="U4">
        <v>27.917100000000001</v>
      </c>
      <c r="V4">
        <v>6.8790100000000001</v>
      </c>
      <c r="W4">
        <v>88.774299999999997</v>
      </c>
      <c r="X4">
        <v>299.988</v>
      </c>
      <c r="Y4" s="1" t="s">
        <v>85</v>
      </c>
      <c r="Z4" s="1" t="s">
        <v>27</v>
      </c>
      <c r="AA4" s="5">
        <v>11.1629</v>
      </c>
      <c r="AC4" s="5">
        <v>5.8731999999999998</v>
      </c>
      <c r="AE4" s="4">
        <v>2.35E-2</v>
      </c>
      <c r="AG4" s="4">
        <v>3.7900000000000003E-2</v>
      </c>
      <c r="AI4" s="4">
        <v>0.85819999999999996</v>
      </c>
      <c r="AK4" s="9">
        <v>0.20730279820219244</v>
      </c>
      <c r="AQ4" t="s">
        <v>48</v>
      </c>
    </row>
    <row r="5" spans="1:43">
      <c r="L5" s="1">
        <v>4</v>
      </c>
      <c r="M5" s="1">
        <v>300</v>
      </c>
      <c r="N5" s="4">
        <v>34.866999999999997</v>
      </c>
      <c r="P5">
        <v>325.00299999999999</v>
      </c>
      <c r="Q5">
        <v>328.78399999999999</v>
      </c>
      <c r="R5">
        <v>1.1858</v>
      </c>
      <c r="S5">
        <v>1.1698999999999999</v>
      </c>
      <c r="T5">
        <v>34.866599999999998</v>
      </c>
      <c r="U5">
        <v>27.9267</v>
      </c>
      <c r="V5">
        <v>6.8808600000000002</v>
      </c>
      <c r="W5">
        <v>88.486699999999999</v>
      </c>
      <c r="X5">
        <v>300.08499999999998</v>
      </c>
      <c r="Y5" s="1" t="s">
        <v>86</v>
      </c>
      <c r="Z5" s="1" t="s">
        <v>27</v>
      </c>
      <c r="AA5" s="5">
        <v>11.149699999999999</v>
      </c>
      <c r="AC5" s="5">
        <v>5.9793000000000003</v>
      </c>
      <c r="AE5" s="4">
        <v>1.35E-2</v>
      </c>
      <c r="AG5" s="4">
        <v>0.1241</v>
      </c>
      <c r="AI5" s="4">
        <v>0.8579</v>
      </c>
      <c r="AK5" s="9">
        <v>0.21818050201763994</v>
      </c>
    </row>
    <row r="6" spans="1:43">
      <c r="A6" t="s">
        <v>39</v>
      </c>
      <c r="B6" s="2">
        <v>38828</v>
      </c>
      <c r="C6" s="3">
        <v>0.46666666666666662</v>
      </c>
      <c r="D6" s="1">
        <f>84+59.5/60</f>
        <v>84.99166666666666</v>
      </c>
      <c r="E6" s="1" t="s">
        <v>41</v>
      </c>
      <c r="F6" s="1">
        <f>89+59.12/60</f>
        <v>89.98533333333333</v>
      </c>
      <c r="G6" s="1" t="s">
        <v>43</v>
      </c>
      <c r="H6" s="1">
        <v>-26</v>
      </c>
      <c r="I6" s="1" t="s">
        <v>49</v>
      </c>
      <c r="J6" s="1">
        <v>4</v>
      </c>
      <c r="K6" s="1">
        <v>26</v>
      </c>
      <c r="L6" s="1">
        <v>6</v>
      </c>
      <c r="M6" s="1">
        <v>200</v>
      </c>
      <c r="N6" s="4">
        <v>34.864800000000002</v>
      </c>
      <c r="P6">
        <v>210.27199999999999</v>
      </c>
      <c r="Q6">
        <v>212.65899999999999</v>
      </c>
      <c r="R6">
        <v>1.7471000000000001</v>
      </c>
      <c r="S6">
        <v>1.736</v>
      </c>
      <c r="T6">
        <v>34.8643</v>
      </c>
      <c r="U6">
        <v>27.883700000000001</v>
      </c>
      <c r="AA6" s="5">
        <v>12.039199999999999</v>
      </c>
      <c r="AC6" s="5">
        <v>5.1797000000000004</v>
      </c>
      <c r="AE6" s="4">
        <v>2.35E-2</v>
      </c>
      <c r="AG6" s="4">
        <v>7.0499999999999993E-2</v>
      </c>
      <c r="AI6" s="4">
        <v>0.83040000000000003</v>
      </c>
      <c r="AK6" s="8">
        <v>0.22</v>
      </c>
      <c r="AQ6" t="s">
        <v>47</v>
      </c>
    </row>
    <row r="7" spans="1:43">
      <c r="L7" s="1">
        <v>2</v>
      </c>
      <c r="M7" s="1">
        <v>150</v>
      </c>
      <c r="N7" s="4">
        <v>34.666699999999999</v>
      </c>
      <c r="P7">
        <v>154.66999999999999</v>
      </c>
      <c r="Q7">
        <v>156.404</v>
      </c>
      <c r="R7">
        <v>0.92559999999999998</v>
      </c>
      <c r="S7">
        <v>0.91869999999999996</v>
      </c>
      <c r="T7">
        <v>34.6663</v>
      </c>
      <c r="U7">
        <v>27.782599999999999</v>
      </c>
      <c r="AA7" s="5">
        <v>10.9785</v>
      </c>
      <c r="AC7" s="5">
        <v>5.2427999999999999</v>
      </c>
      <c r="AE7" s="4">
        <v>1.4500000000000001E-2</v>
      </c>
      <c r="AG7" s="4">
        <v>0.17929999999999999</v>
      </c>
      <c r="AI7" s="4">
        <v>0.79269999999999996</v>
      </c>
      <c r="AK7" s="8">
        <v>0.02</v>
      </c>
      <c r="AQ7" t="s">
        <v>54</v>
      </c>
    </row>
    <row r="8" spans="1:43">
      <c r="L8" s="1">
        <v>5</v>
      </c>
      <c r="M8" s="1">
        <v>100</v>
      </c>
      <c r="N8" s="4">
        <v>34.266100000000002</v>
      </c>
      <c r="P8">
        <v>106.815</v>
      </c>
      <c r="Q8">
        <v>108</v>
      </c>
      <c r="R8">
        <v>-1.5012000000000001</v>
      </c>
      <c r="S8">
        <v>-1.5036</v>
      </c>
      <c r="T8">
        <v>34.265500000000003</v>
      </c>
      <c r="U8">
        <v>27.575399999999998</v>
      </c>
      <c r="AA8" s="5">
        <v>4.6213000000000006</v>
      </c>
      <c r="AB8" s="7">
        <v>6.2412000000000001</v>
      </c>
      <c r="AC8" s="5">
        <v>2.9725000000000001</v>
      </c>
      <c r="AD8" s="5">
        <v>2.7338</v>
      </c>
      <c r="AE8" s="4">
        <v>3.6700000000000003E-2</v>
      </c>
      <c r="AF8" s="4">
        <v>1.6E-2</v>
      </c>
      <c r="AG8" s="4">
        <v>0.1275</v>
      </c>
      <c r="AH8" s="4">
        <v>4.1000000000000002E-2</v>
      </c>
      <c r="AI8" s="4">
        <v>0.55649999999999999</v>
      </c>
      <c r="AJ8" s="4">
        <v>0.54449999999999998</v>
      </c>
      <c r="AK8" s="8">
        <v>-0.41</v>
      </c>
      <c r="AQ8" t="s">
        <v>52</v>
      </c>
    </row>
    <row r="9" spans="1:43">
      <c r="L9" s="1">
        <v>4</v>
      </c>
      <c r="M9" s="1">
        <v>75</v>
      </c>
      <c r="N9" s="4">
        <v>34.2164</v>
      </c>
      <c r="P9">
        <v>87.984999999999999</v>
      </c>
      <c r="Q9">
        <v>88.956999999999994</v>
      </c>
      <c r="R9">
        <v>-1.8269</v>
      </c>
      <c r="S9">
        <v>-1.8286</v>
      </c>
      <c r="T9">
        <v>34.215899999999998</v>
      </c>
      <c r="U9">
        <v>27.5442</v>
      </c>
      <c r="AA9" s="5">
        <v>4.6429</v>
      </c>
      <c r="AC9" s="5">
        <v>3.9824000000000002</v>
      </c>
      <c r="AE9" s="4">
        <v>7.9000000000000008E-3</v>
      </c>
      <c r="AG9" s="4">
        <v>0.125</v>
      </c>
      <c r="AI9" s="4">
        <v>0.47339999999999999</v>
      </c>
      <c r="AK9" s="8">
        <v>-0.87</v>
      </c>
    </row>
    <row r="10" spans="1:43">
      <c r="L10" s="1">
        <v>3</v>
      </c>
      <c r="M10" s="1">
        <v>50</v>
      </c>
      <c r="N10" s="4">
        <v>34.207999999999998</v>
      </c>
      <c r="P10">
        <v>55.988999999999997</v>
      </c>
      <c r="Q10">
        <v>56.603000000000002</v>
      </c>
      <c r="R10">
        <v>-1.8509</v>
      </c>
      <c r="S10">
        <v>-1.8520000000000001</v>
      </c>
      <c r="T10">
        <v>34.200099999999999</v>
      </c>
      <c r="U10">
        <v>27.532</v>
      </c>
      <c r="AA10" s="5">
        <v>4.6387</v>
      </c>
      <c r="AC10" s="5">
        <v>2.5840000000000001</v>
      </c>
      <c r="AE10" s="4">
        <v>7.9000000000000008E-3</v>
      </c>
      <c r="AG10" s="4">
        <v>6.0600000000000001E-2</v>
      </c>
      <c r="AI10" s="4">
        <v>0.46779999999999999</v>
      </c>
      <c r="AK10" s="8">
        <v>-0.87</v>
      </c>
      <c r="AL10" s="1">
        <v>-0.85</v>
      </c>
    </row>
    <row r="11" spans="1:43">
      <c r="L11" s="1">
        <v>1</v>
      </c>
      <c r="M11" s="1">
        <v>20</v>
      </c>
      <c r="N11" s="4">
        <v>33.976500000000001</v>
      </c>
      <c r="O11" s="4">
        <v>33.976700000000001</v>
      </c>
      <c r="P11">
        <v>21.1</v>
      </c>
      <c r="Q11">
        <v>21.33</v>
      </c>
      <c r="R11">
        <v>-1.8386</v>
      </c>
      <c r="S11">
        <v>-1.839</v>
      </c>
      <c r="T11">
        <v>33.975499999999997</v>
      </c>
      <c r="U11">
        <v>27.3489</v>
      </c>
      <c r="AA11" s="5">
        <v>1.9595</v>
      </c>
      <c r="AB11" s="5"/>
      <c r="AC11" s="5">
        <v>2.9864000000000002</v>
      </c>
      <c r="AE11" s="4">
        <v>5.3800000000000001E-2</v>
      </c>
      <c r="AG11" s="4">
        <v>0.1176</v>
      </c>
      <c r="AI11" s="4">
        <v>0.44119999999999998</v>
      </c>
      <c r="AK11" s="8">
        <v>-1.17</v>
      </c>
    </row>
    <row r="12" spans="1:43">
      <c r="A12" t="s">
        <v>51</v>
      </c>
      <c r="B12" s="2">
        <v>38828</v>
      </c>
      <c r="C12" s="3">
        <v>0.67361111111111116</v>
      </c>
      <c r="D12" s="1">
        <f>85+59.1/60</f>
        <v>85.984999999999999</v>
      </c>
      <c r="E12" s="1" t="s">
        <v>41</v>
      </c>
      <c r="F12" s="1">
        <f>89+34.4/60</f>
        <v>89.573333333333338</v>
      </c>
      <c r="G12" s="1" t="s">
        <v>42</v>
      </c>
      <c r="H12" s="1">
        <v>-28</v>
      </c>
      <c r="I12" s="1" t="s">
        <v>50</v>
      </c>
      <c r="K12" s="1">
        <v>42</v>
      </c>
      <c r="L12" s="1">
        <v>6</v>
      </c>
      <c r="M12" s="1">
        <v>200</v>
      </c>
      <c r="N12" s="4">
        <v>34.810499999999998</v>
      </c>
      <c r="O12" s="4">
        <v>34.808900000000001</v>
      </c>
      <c r="P12">
        <v>204.99799999999999</v>
      </c>
      <c r="Q12">
        <v>207.322</v>
      </c>
      <c r="R12">
        <v>1.1980999999999999</v>
      </c>
      <c r="S12">
        <v>1.1882999999999999</v>
      </c>
      <c r="T12">
        <v>34.810600000000001</v>
      </c>
      <c r="U12">
        <v>27.880500000000001</v>
      </c>
      <c r="AA12" s="5">
        <v>9.5343</v>
      </c>
      <c r="AC12" s="5">
        <v>4.9825999999999997</v>
      </c>
      <c r="AE12" s="4">
        <v>1.7999999999999999E-2</v>
      </c>
      <c r="AG12" s="4">
        <v>4.0399999999999998E-2</v>
      </c>
      <c r="AI12" s="4">
        <v>0.7823</v>
      </c>
      <c r="AK12" s="8">
        <v>0.12</v>
      </c>
      <c r="AQ12" t="s">
        <v>55</v>
      </c>
    </row>
    <row r="13" spans="1:43">
      <c r="L13" s="1">
        <v>2</v>
      </c>
      <c r="M13" s="1">
        <v>150</v>
      </c>
      <c r="N13" s="4">
        <v>34.6297</v>
      </c>
      <c r="P13">
        <v>153.36799999999999</v>
      </c>
      <c r="Q13">
        <v>155.08699999999999</v>
      </c>
      <c r="R13">
        <v>0.50790000000000002</v>
      </c>
      <c r="S13">
        <v>0.50160000000000005</v>
      </c>
      <c r="T13">
        <v>34.6297</v>
      </c>
      <c r="U13">
        <v>27.7791</v>
      </c>
      <c r="AA13" s="5">
        <v>9.7474000000000007</v>
      </c>
      <c r="AC13" s="5">
        <v>5.1296999999999997</v>
      </c>
      <c r="AE13" s="4">
        <v>5.9499999999999997E-2</v>
      </c>
      <c r="AG13" s="4">
        <v>6.3200000000000006E-2</v>
      </c>
      <c r="AI13" s="4">
        <v>0.79239999999999999</v>
      </c>
      <c r="AK13" s="8">
        <v>0.1</v>
      </c>
      <c r="AQ13" t="s">
        <v>53</v>
      </c>
    </row>
    <row r="14" spans="1:43">
      <c r="L14" s="1">
        <v>5</v>
      </c>
      <c r="M14" s="1">
        <v>100</v>
      </c>
      <c r="N14" s="4">
        <v>34.3095</v>
      </c>
      <c r="P14">
        <v>103.35899999999999</v>
      </c>
      <c r="Q14">
        <v>104.505</v>
      </c>
      <c r="R14">
        <v>-0.87919999999999998</v>
      </c>
      <c r="S14">
        <v>-0.8821</v>
      </c>
      <c r="T14">
        <v>34.311300000000003</v>
      </c>
      <c r="U14">
        <v>27.590599999999998</v>
      </c>
      <c r="AA14" s="5">
        <v>7.5305</v>
      </c>
      <c r="AC14" s="5">
        <v>4.4393000000000002</v>
      </c>
      <c r="AE14" s="4">
        <v>4.2000000000000003E-2</v>
      </c>
      <c r="AG14" s="4">
        <v>4.0399999999999998E-2</v>
      </c>
      <c r="AI14" s="4">
        <v>0.70960000000000001</v>
      </c>
      <c r="AK14" s="8">
        <v>-0.22</v>
      </c>
      <c r="AQ14" t="s">
        <v>63</v>
      </c>
    </row>
    <row r="15" spans="1:43">
      <c r="L15" s="1">
        <v>4</v>
      </c>
      <c r="M15" s="1">
        <v>75</v>
      </c>
      <c r="N15" s="4">
        <v>34.0488</v>
      </c>
      <c r="P15">
        <v>76.406999999999996</v>
      </c>
      <c r="Q15">
        <v>77.248999999999995</v>
      </c>
      <c r="R15">
        <v>-1.5184</v>
      </c>
      <c r="S15">
        <v>-1.5201</v>
      </c>
      <c r="T15">
        <v>34.047899999999998</v>
      </c>
      <c r="U15">
        <v>27.399100000000001</v>
      </c>
      <c r="AA15" s="5">
        <v>3.9598</v>
      </c>
      <c r="AC15" s="5">
        <v>2.2536999999999998</v>
      </c>
      <c r="AE15" s="4">
        <v>1.83E-2</v>
      </c>
      <c r="AG15" s="4">
        <v>0.1013</v>
      </c>
      <c r="AI15" s="4">
        <v>0.39939999999999998</v>
      </c>
      <c r="AK15" s="8">
        <v>-0.56000000000000005</v>
      </c>
      <c r="AL15" s="1">
        <v>-0.56000000000000005</v>
      </c>
    </row>
    <row r="16" spans="1:43">
      <c r="L16" s="1">
        <v>3</v>
      </c>
      <c r="M16" s="1">
        <v>50</v>
      </c>
      <c r="N16" s="4">
        <v>33.7348</v>
      </c>
      <c r="P16">
        <v>50.082999999999998</v>
      </c>
      <c r="Q16">
        <v>50.631999999999998</v>
      </c>
      <c r="R16">
        <v>-1.8467</v>
      </c>
      <c r="S16">
        <v>-1.8475999999999999</v>
      </c>
      <c r="T16">
        <v>33.724499999999999</v>
      </c>
      <c r="U16">
        <v>27.145099999999999</v>
      </c>
      <c r="AA16" s="5">
        <v>1.9693000000000001</v>
      </c>
      <c r="AB16" s="5">
        <v>0.65629999999999999</v>
      </c>
      <c r="AC16" s="5">
        <v>3.2604000000000002</v>
      </c>
      <c r="AD16" s="5">
        <v>2.3186</v>
      </c>
      <c r="AE16" s="4">
        <v>4.2299999999999997E-2</v>
      </c>
      <c r="AF16" s="4">
        <v>5.2299999999999999E-2</v>
      </c>
      <c r="AG16" s="4">
        <v>0.1169</v>
      </c>
      <c r="AH16" s="4">
        <v>5.67E-2</v>
      </c>
      <c r="AI16" s="4">
        <v>0.45779999999999998</v>
      </c>
      <c r="AJ16" s="4">
        <v>0.29959999999999998</v>
      </c>
      <c r="AK16" s="8">
        <v>-1.41</v>
      </c>
    </row>
    <row r="17" spans="1:43">
      <c r="L17" s="1">
        <v>1</v>
      </c>
      <c r="M17" s="1">
        <v>20</v>
      </c>
      <c r="N17" s="4">
        <v>33.733400000000003</v>
      </c>
      <c r="P17">
        <v>20.170000000000002</v>
      </c>
      <c r="Q17">
        <v>20.388999999999999</v>
      </c>
      <c r="R17">
        <v>-1.8476999999999999</v>
      </c>
      <c r="S17">
        <v>-1.8481000000000001</v>
      </c>
      <c r="T17">
        <v>33.723599999999998</v>
      </c>
      <c r="U17">
        <v>27.144300000000001</v>
      </c>
      <c r="AA17" s="5">
        <v>2.9020000000000001</v>
      </c>
      <c r="AC17" s="5">
        <v>3.7029000000000001</v>
      </c>
      <c r="AE17" s="4">
        <v>3.1899999999999998E-2</v>
      </c>
      <c r="AG17" s="4">
        <v>0.8337</v>
      </c>
      <c r="AI17" s="4">
        <v>0.40279999999999999</v>
      </c>
      <c r="AK17" s="8">
        <v>-1.38</v>
      </c>
    </row>
    <row r="18" spans="1:43">
      <c r="A18" t="s">
        <v>62</v>
      </c>
      <c r="B18" s="2">
        <v>38829</v>
      </c>
      <c r="C18" s="3">
        <v>0.3979166666666667</v>
      </c>
      <c r="D18" s="1">
        <f>89+59.5/60</f>
        <v>89.99166666666666</v>
      </c>
      <c r="E18" s="1" t="s">
        <v>41</v>
      </c>
      <c r="F18" s="1">
        <f>7+4/60</f>
        <v>7.0666666666666664</v>
      </c>
      <c r="G18" s="1" t="s">
        <v>56</v>
      </c>
      <c r="H18" s="1">
        <v>-20</v>
      </c>
      <c r="I18" s="1">
        <v>20</v>
      </c>
      <c r="K18" s="1">
        <v>48</v>
      </c>
      <c r="L18" s="1">
        <v>6</v>
      </c>
      <c r="M18" s="1">
        <v>200</v>
      </c>
      <c r="N18" s="4">
        <v>34.743600000000001</v>
      </c>
      <c r="P18">
        <v>204.078</v>
      </c>
      <c r="Q18">
        <v>206.39599999999999</v>
      </c>
      <c r="R18">
        <v>0.85389999999999999</v>
      </c>
      <c r="S18">
        <v>0.84470000000000001</v>
      </c>
      <c r="T18">
        <v>34.742800000000003</v>
      </c>
      <c r="U18">
        <v>27.8489</v>
      </c>
      <c r="V18">
        <v>6.90036</v>
      </c>
      <c r="W18">
        <v>87.911600000000007</v>
      </c>
      <c r="X18">
        <v>300.99599999999998</v>
      </c>
      <c r="Y18" s="1" t="s">
        <v>61</v>
      </c>
      <c r="Z18" s="1">
        <v>6.89</v>
      </c>
      <c r="AA18" s="5">
        <v>10.7059</v>
      </c>
      <c r="AB18" s="5">
        <v>9.9616000000000007</v>
      </c>
      <c r="AC18" s="5">
        <v>5.8986999999999998</v>
      </c>
      <c r="AD18" s="5">
        <v>5.5143000000000004</v>
      </c>
      <c r="AE18" s="4">
        <v>3.95E-2</v>
      </c>
      <c r="AF18" s="4">
        <v>4.2700000000000002E-2</v>
      </c>
      <c r="AG18" s="4">
        <v>1.7299999999999999E-2</v>
      </c>
      <c r="AH18" s="4">
        <v>2.7099999999999999E-2</v>
      </c>
      <c r="AI18" s="4">
        <v>0.82630000000000003</v>
      </c>
      <c r="AJ18" s="4">
        <v>0.78349999999999997</v>
      </c>
      <c r="AK18" s="8">
        <v>0.2</v>
      </c>
      <c r="AQ18" t="s">
        <v>64</v>
      </c>
    </row>
    <row r="19" spans="1:43">
      <c r="L19" s="1">
        <v>2</v>
      </c>
      <c r="M19" s="1">
        <v>150</v>
      </c>
      <c r="P19">
        <v>157.88499999999999</v>
      </c>
      <c r="Q19">
        <v>159.66</v>
      </c>
      <c r="R19">
        <v>-0.1583</v>
      </c>
      <c r="S19">
        <v>-0.16389999999999999</v>
      </c>
      <c r="T19">
        <v>34.501899999999999</v>
      </c>
      <c r="U19">
        <v>27.712499999999999</v>
      </c>
      <c r="V19">
        <v>7.0386499999999996</v>
      </c>
      <c r="W19">
        <v>87.204099999999997</v>
      </c>
      <c r="X19">
        <v>307.19799999999998</v>
      </c>
      <c r="Y19" s="1" t="s">
        <v>60</v>
      </c>
      <c r="Z19" s="1">
        <v>7.03</v>
      </c>
      <c r="AQ19" t="s">
        <v>28</v>
      </c>
    </row>
    <row r="20" spans="1:43">
      <c r="L20" s="1">
        <v>5</v>
      </c>
      <c r="M20" s="1">
        <v>100</v>
      </c>
      <c r="N20" s="4">
        <v>34.094000000000001</v>
      </c>
      <c r="O20" s="4">
        <v>34.094700000000003</v>
      </c>
      <c r="P20">
        <v>103.86199999999999</v>
      </c>
      <c r="Q20">
        <v>105.01600000000001</v>
      </c>
      <c r="R20">
        <v>-1.4501999999999999</v>
      </c>
      <c r="S20">
        <v>-1.4525999999999999</v>
      </c>
      <c r="T20">
        <v>34.093699999999998</v>
      </c>
      <c r="U20">
        <v>27.4343</v>
      </c>
      <c r="V20">
        <v>7.4073599999999997</v>
      </c>
      <c r="W20">
        <v>88.426299999999998</v>
      </c>
      <c r="X20">
        <v>323.553</v>
      </c>
      <c r="AA20" s="5">
        <v>7.8252999999999995</v>
      </c>
      <c r="AC20" s="5">
        <v>4.7672999999999996</v>
      </c>
      <c r="AE20" s="4">
        <v>1.7399999999999999E-2</v>
      </c>
      <c r="AG20" s="4">
        <v>7.1000000000000004E-3</v>
      </c>
      <c r="AI20" s="4">
        <v>0.65090000000000003</v>
      </c>
      <c r="AK20" s="8">
        <v>-0.43</v>
      </c>
    </row>
    <row r="21" spans="1:43">
      <c r="L21" s="1">
        <v>4</v>
      </c>
      <c r="M21" s="1">
        <v>75</v>
      </c>
      <c r="P21">
        <v>71.453000000000003</v>
      </c>
      <c r="Q21">
        <v>72.241</v>
      </c>
      <c r="R21">
        <v>-1.4816</v>
      </c>
      <c r="S21">
        <v>-1.4831000000000001</v>
      </c>
      <c r="T21">
        <v>33.354100000000003</v>
      </c>
      <c r="U21">
        <v>26.834599999999998</v>
      </c>
      <c r="V21">
        <v>6.7457900000000004</v>
      </c>
      <c r="W21">
        <v>80.038899999999998</v>
      </c>
      <c r="X21">
        <v>294.78800000000001</v>
      </c>
      <c r="Y21" s="1" t="s">
        <v>59</v>
      </c>
      <c r="Z21" s="1">
        <v>6.74</v>
      </c>
      <c r="AA21" s="5">
        <v>9.9009999999999998</v>
      </c>
      <c r="AC21" s="6">
        <v>16.933499999999999</v>
      </c>
      <c r="AE21" s="4">
        <v>0.1157</v>
      </c>
      <c r="AG21" s="4">
        <v>1.4472</v>
      </c>
      <c r="AI21" s="4">
        <v>1.0092000000000001</v>
      </c>
    </row>
    <row r="22" spans="1:43">
      <c r="L22" s="1">
        <v>3</v>
      </c>
      <c r="M22" s="1">
        <v>45</v>
      </c>
      <c r="N22" s="4">
        <v>31.971699999999998</v>
      </c>
      <c r="P22">
        <v>45.058999999999997</v>
      </c>
      <c r="Q22">
        <v>45.552999999999997</v>
      </c>
      <c r="R22">
        <v>-1.7472000000000001</v>
      </c>
      <c r="S22">
        <v>-1.7479</v>
      </c>
      <c r="T22">
        <v>31.967700000000001</v>
      </c>
      <c r="U22">
        <v>25.714600000000001</v>
      </c>
      <c r="V22">
        <v>8.7887400000000007</v>
      </c>
      <c r="W22">
        <v>102.51600000000001</v>
      </c>
      <c r="X22">
        <v>384.423</v>
      </c>
      <c r="Y22" s="1" t="s">
        <v>58</v>
      </c>
      <c r="Z22" s="1">
        <v>8.7100000000000009</v>
      </c>
      <c r="AA22" s="5">
        <v>3.1381000000000001</v>
      </c>
      <c r="AC22" s="5">
        <v>11.2905</v>
      </c>
      <c r="AE22" s="4">
        <v>4.9799999999999997E-2</v>
      </c>
      <c r="AG22" s="4">
        <v>-1.2999999999999999E-3</v>
      </c>
      <c r="AI22" s="4">
        <v>1.2307999999999999</v>
      </c>
      <c r="AK22" s="8">
        <v>-2.27</v>
      </c>
    </row>
    <row r="23" spans="1:43">
      <c r="L23" s="1">
        <v>1</v>
      </c>
      <c r="M23" s="1">
        <v>20</v>
      </c>
      <c r="N23" s="4">
        <v>31.972100000000001</v>
      </c>
      <c r="P23">
        <v>20.260999999999999</v>
      </c>
      <c r="Q23">
        <v>20.481999999999999</v>
      </c>
      <c r="R23">
        <v>-1.7495000000000001</v>
      </c>
      <c r="S23">
        <v>-1.7498</v>
      </c>
      <c r="T23" s="1">
        <v>31.963699999999999</v>
      </c>
      <c r="U23" s="1">
        <v>25.711400000000001</v>
      </c>
      <c r="V23" s="1">
        <v>8.7147699999999997</v>
      </c>
      <c r="W23" s="1">
        <v>101.6439</v>
      </c>
      <c r="X23" s="1">
        <v>381.18900000000002</v>
      </c>
      <c r="Y23" s="1" t="s">
        <v>57</v>
      </c>
      <c r="Z23" s="1">
        <v>8.7200000000000006</v>
      </c>
      <c r="AA23" s="5">
        <v>2.5648999999999997</v>
      </c>
      <c r="AC23" s="5">
        <v>10.375999999999999</v>
      </c>
      <c r="AE23" s="4">
        <v>4.6600000000000003E-2</v>
      </c>
      <c r="AG23" s="4">
        <v>3.4679000000000002</v>
      </c>
      <c r="AI23" s="4">
        <v>1.1611</v>
      </c>
      <c r="AK23" s="8">
        <v>-2.2799999999999998</v>
      </c>
    </row>
    <row r="24" spans="1:43">
      <c r="A24" t="s">
        <v>65</v>
      </c>
      <c r="B24" s="2">
        <v>38829</v>
      </c>
      <c r="C24" s="3">
        <v>0.58263888888888882</v>
      </c>
      <c r="D24" s="1">
        <f>87+57.38/60</f>
        <v>87.956333333333333</v>
      </c>
      <c r="E24" s="1" t="s">
        <v>41</v>
      </c>
      <c r="F24" s="1">
        <f>89+15.41/60</f>
        <v>89.256833333333333</v>
      </c>
      <c r="G24" s="1" t="s">
        <v>42</v>
      </c>
      <c r="L24" s="1">
        <v>6</v>
      </c>
      <c r="M24" s="1">
        <v>200</v>
      </c>
      <c r="N24" s="4">
        <v>34.398600000000002</v>
      </c>
      <c r="P24">
        <v>129.27799999999999</v>
      </c>
      <c r="Q24">
        <v>130.72300000000001</v>
      </c>
      <c r="R24">
        <v>-0.57089999999999996</v>
      </c>
      <c r="S24">
        <v>-0.57499999999999996</v>
      </c>
      <c r="T24">
        <v>34.399700000000003</v>
      </c>
      <c r="U24">
        <v>27.6493</v>
      </c>
      <c r="V24">
        <v>7.2278700000000002</v>
      </c>
      <c r="W24">
        <v>88.518699999999995</v>
      </c>
      <c r="X24">
        <v>315.53100000000001</v>
      </c>
      <c r="AA24" s="5">
        <v>7.9132000000000007</v>
      </c>
      <c r="AC24" s="5">
        <v>4.9282000000000004</v>
      </c>
      <c r="AE24" s="4">
        <v>5.1200000000000002E-2</v>
      </c>
      <c r="AG24" s="4">
        <v>1.09E-2</v>
      </c>
      <c r="AI24" s="4">
        <v>0.72660000000000002</v>
      </c>
      <c r="AK24" s="8">
        <v>-0.01</v>
      </c>
    </row>
    <row r="25" spans="1:43">
      <c r="L25" s="1">
        <v>2</v>
      </c>
      <c r="M25" s="1">
        <v>150</v>
      </c>
      <c r="N25" s="4">
        <v>33.901000000000003</v>
      </c>
      <c r="P25">
        <v>76.049000000000007</v>
      </c>
      <c r="Q25">
        <v>76.888999999999996</v>
      </c>
      <c r="R25">
        <v>-1.6105</v>
      </c>
      <c r="S25">
        <v>-1.6121000000000001</v>
      </c>
      <c r="T25">
        <v>33.899000000000001</v>
      </c>
      <c r="U25">
        <v>27.280799999999999</v>
      </c>
      <c r="V25">
        <v>7.5747600000000004</v>
      </c>
      <c r="W25">
        <v>89.910799999999995</v>
      </c>
      <c r="X25">
        <v>330.92700000000002</v>
      </c>
      <c r="AA25" s="5">
        <v>7.1487999999999996</v>
      </c>
      <c r="AC25" s="5">
        <v>5.1623999999999999</v>
      </c>
      <c r="AE25" s="4">
        <v>-1.2999999999999999E-3</v>
      </c>
      <c r="AG25" s="4">
        <v>1.4800000000000001E-2</v>
      </c>
      <c r="AI25" s="4">
        <v>0.6552</v>
      </c>
      <c r="AK25" s="8">
        <v>-0.7</v>
      </c>
    </row>
    <row r="26" spans="1:43">
      <c r="L26" s="1">
        <v>5</v>
      </c>
      <c r="M26" s="1">
        <v>100</v>
      </c>
      <c r="N26" s="4">
        <v>33.174900000000001</v>
      </c>
      <c r="P26">
        <v>49.656999999999996</v>
      </c>
      <c r="Q26">
        <v>50.201999999999998</v>
      </c>
      <c r="R26">
        <v>-1.6687000000000001</v>
      </c>
      <c r="S26">
        <v>-1.6696</v>
      </c>
      <c r="T26">
        <v>33.172800000000002</v>
      </c>
      <c r="U26">
        <v>26.6922</v>
      </c>
      <c r="V26">
        <v>7.7460199999999997</v>
      </c>
      <c r="W26">
        <v>91.325999999999993</v>
      </c>
      <c r="X26">
        <v>338.56200000000001</v>
      </c>
      <c r="AA26" s="5">
        <v>2.6787000000000001</v>
      </c>
      <c r="AC26" s="5">
        <v>7.1612999999999998</v>
      </c>
      <c r="AE26" s="4">
        <v>1.32E-2</v>
      </c>
      <c r="AG26" s="4">
        <v>1.8100000000000002E-2</v>
      </c>
      <c r="AI26" s="4">
        <v>0.69679999999999997</v>
      </c>
      <c r="AK26" s="8">
        <v>-2.46</v>
      </c>
      <c r="AL26" s="1">
        <v>-2.48</v>
      </c>
      <c r="AQ26" t="s">
        <v>34</v>
      </c>
    </row>
    <row r="27" spans="1:43">
      <c r="L27" s="1">
        <v>4</v>
      </c>
      <c r="M27" s="1">
        <v>75</v>
      </c>
      <c r="N27" s="4">
        <v>32.123100000000001</v>
      </c>
      <c r="P27">
        <v>23.684000000000001</v>
      </c>
      <c r="Q27">
        <v>23.942</v>
      </c>
      <c r="R27">
        <v>-1.7593000000000001</v>
      </c>
      <c r="S27">
        <v>-1.7597</v>
      </c>
      <c r="T27">
        <v>32.1235</v>
      </c>
      <c r="U27">
        <v>25.8414</v>
      </c>
      <c r="V27">
        <v>8.7129799999999999</v>
      </c>
      <c r="W27">
        <v>101.71169999999999</v>
      </c>
      <c r="X27">
        <v>381.07600000000002</v>
      </c>
      <c r="AA27" s="5">
        <v>1.5084</v>
      </c>
      <c r="AC27" s="5">
        <v>4.3174999999999999</v>
      </c>
      <c r="AD27" s="5">
        <v>7.1706000000000003</v>
      </c>
      <c r="AE27" s="4">
        <v>1.9300000000000001E-2</v>
      </c>
      <c r="AF27" s="4">
        <v>3.44E-2</v>
      </c>
      <c r="AG27" s="4">
        <v>2.0299999999999999E-2</v>
      </c>
      <c r="AH27" s="4">
        <v>4.4900000000000002E-2</v>
      </c>
      <c r="AI27" s="4">
        <v>0.46129999999999999</v>
      </c>
      <c r="AJ27" s="4">
        <v>0.69040000000000001</v>
      </c>
      <c r="AK27" s="8">
        <v>-2.4700000000000002</v>
      </c>
      <c r="AQ27" t="s">
        <v>21</v>
      </c>
    </row>
    <row r="28" spans="1:43">
      <c r="L28" s="1">
        <v>3</v>
      </c>
      <c r="M28" s="1">
        <v>50</v>
      </c>
      <c r="N28" s="4">
        <v>32.122100000000003</v>
      </c>
      <c r="O28" s="4"/>
      <c r="P28">
        <v>23.411000000000001</v>
      </c>
      <c r="Q28">
        <v>23.666</v>
      </c>
      <c r="R28">
        <v>-1.7593000000000001</v>
      </c>
      <c r="S28">
        <v>-1.7597</v>
      </c>
      <c r="T28">
        <v>32.122599999999998</v>
      </c>
      <c r="U28">
        <v>25.840699999999998</v>
      </c>
      <c r="V28">
        <v>8.7123500000000007</v>
      </c>
      <c r="W28">
        <v>101.7037</v>
      </c>
      <c r="X28">
        <v>381.04899999999998</v>
      </c>
      <c r="AA28" s="5">
        <v>4.9300999999999995</v>
      </c>
      <c r="AB28" s="5">
        <v>1.2154</v>
      </c>
      <c r="AC28" s="5">
        <v>8.9481000000000002</v>
      </c>
      <c r="AE28" s="4">
        <v>3.1199999999999999E-2</v>
      </c>
      <c r="AG28" s="4">
        <v>2.5999999999999999E-2</v>
      </c>
      <c r="AI28" s="4">
        <v>0.71799999999999997</v>
      </c>
      <c r="AK28" s="8">
        <v>-1.46</v>
      </c>
      <c r="AL28" s="1">
        <v>-1.47</v>
      </c>
    </row>
    <row r="29" spans="1:43">
      <c r="L29" s="1">
        <v>1</v>
      </c>
      <c r="M29" s="1">
        <v>20</v>
      </c>
      <c r="N29" s="4">
        <v>32.122900000000001</v>
      </c>
      <c r="O29" s="4">
        <v>32.125</v>
      </c>
      <c r="P29">
        <v>23.684000000000001</v>
      </c>
      <c r="Q29">
        <v>23.942</v>
      </c>
      <c r="R29">
        <v>-1.7593000000000001</v>
      </c>
      <c r="S29">
        <v>-1.7597</v>
      </c>
      <c r="T29">
        <v>32.1235</v>
      </c>
      <c r="U29">
        <v>25.8414</v>
      </c>
      <c r="V29">
        <v>8.7129799999999999</v>
      </c>
      <c r="W29">
        <v>101.71169999999999</v>
      </c>
      <c r="X29">
        <v>381.07600000000002</v>
      </c>
      <c r="AA29" s="5">
        <v>0.88050000000000006</v>
      </c>
      <c r="AC29" s="5">
        <v>6.7329999999999997</v>
      </c>
      <c r="AE29" s="4">
        <v>3.4799999999999998E-2</v>
      </c>
      <c r="AG29" s="4">
        <v>3.3799999999999997E-2</v>
      </c>
      <c r="AI29" s="4">
        <v>0.63919999999999999</v>
      </c>
      <c r="AK29" s="8">
        <v>-2.5299999999999998</v>
      </c>
    </row>
    <row r="30" spans="1:43">
      <c r="A30" t="s">
        <v>24</v>
      </c>
      <c r="B30" s="2">
        <v>38830</v>
      </c>
      <c r="C30" s="3">
        <v>0.64861111111111114</v>
      </c>
      <c r="D30" s="1">
        <f>86+58.2/60</f>
        <v>86.97</v>
      </c>
      <c r="E30" s="1" t="s">
        <v>41</v>
      </c>
      <c r="F30" s="1">
        <f>179+50.27/60</f>
        <v>179.83783333333332</v>
      </c>
      <c r="G30" s="1" t="s">
        <v>42</v>
      </c>
      <c r="H30" s="1">
        <v>-15</v>
      </c>
      <c r="I30" s="1">
        <v>20</v>
      </c>
      <c r="J30" s="1" t="s">
        <v>66</v>
      </c>
      <c r="K30" s="1">
        <v>72</v>
      </c>
      <c r="L30" s="1">
        <v>6</v>
      </c>
      <c r="M30" s="1">
        <v>200</v>
      </c>
      <c r="N30" s="4">
        <v>34.747999999999998</v>
      </c>
      <c r="P30">
        <v>216.375</v>
      </c>
      <c r="Q30">
        <v>218.839</v>
      </c>
      <c r="R30">
        <v>0.59609999999999996</v>
      </c>
      <c r="S30">
        <v>0.58679999999999999</v>
      </c>
      <c r="T30">
        <v>34.7453</v>
      </c>
      <c r="U30">
        <v>27.867100000000001</v>
      </c>
      <c r="V30">
        <v>6.8308200000000001</v>
      </c>
      <c r="W30">
        <v>86.451800000000006</v>
      </c>
      <c r="X30">
        <v>297.99200000000002</v>
      </c>
      <c r="Y30" s="1" t="s">
        <v>67</v>
      </c>
      <c r="Z30" s="1">
        <v>6.75</v>
      </c>
      <c r="AA30" s="5">
        <v>10.4491</v>
      </c>
      <c r="AB30" s="5">
        <v>10.5944</v>
      </c>
      <c r="AC30" s="5">
        <v>5.7881</v>
      </c>
      <c r="AD30" s="5">
        <v>5.6816000000000004</v>
      </c>
      <c r="AE30" s="4">
        <v>2.1899999999999999E-2</v>
      </c>
      <c r="AF30" s="4">
        <v>3.1899999999999998E-2</v>
      </c>
      <c r="AG30" s="4">
        <v>6.7999999999999996E-3</v>
      </c>
      <c r="AH30" s="4">
        <v>-8.9999999999999998E-4</v>
      </c>
      <c r="AI30" s="4">
        <v>0.84819999999999995</v>
      </c>
      <c r="AJ30" s="4">
        <v>0.84489999999999998</v>
      </c>
      <c r="AK30" s="8">
        <v>0.15</v>
      </c>
      <c r="AQ30" t="s">
        <v>29</v>
      </c>
    </row>
    <row r="31" spans="1:43">
      <c r="L31" s="1">
        <v>2</v>
      </c>
      <c r="M31" s="1">
        <v>150</v>
      </c>
      <c r="N31" s="4">
        <v>34.500399999999999</v>
      </c>
      <c r="P31">
        <v>160.36099999999999</v>
      </c>
      <c r="Q31">
        <v>162.16499999999999</v>
      </c>
      <c r="R31">
        <v>-7.5700000000000003E-2</v>
      </c>
      <c r="S31">
        <v>-8.1500000000000003E-2</v>
      </c>
      <c r="T31">
        <v>34.503500000000003</v>
      </c>
      <c r="U31">
        <v>27.709700000000002</v>
      </c>
      <c r="V31">
        <v>6.9194599999999999</v>
      </c>
      <c r="W31">
        <v>85.913899999999998</v>
      </c>
      <c r="X31">
        <v>301.98599999999999</v>
      </c>
      <c r="Y31" s="1" t="s">
        <v>68</v>
      </c>
      <c r="Z31" s="1">
        <v>6.91</v>
      </c>
      <c r="AA31" s="5">
        <v>8.6054000000000013</v>
      </c>
      <c r="AB31" s="5">
        <v>8.5998000000000001</v>
      </c>
      <c r="AC31" s="5">
        <v>5.3772000000000002</v>
      </c>
      <c r="AD31" s="5">
        <v>5.3635999999999999</v>
      </c>
      <c r="AE31" s="4">
        <v>3.6200000000000003E-2</v>
      </c>
      <c r="AF31" s="4">
        <v>3.2599999999999997E-2</v>
      </c>
      <c r="AG31" s="4">
        <v>2.3E-3</v>
      </c>
      <c r="AH31" s="4">
        <v>2.98E-2</v>
      </c>
      <c r="AI31" s="4">
        <v>0.7702</v>
      </c>
      <c r="AJ31" s="4">
        <v>0.77300000000000002</v>
      </c>
      <c r="AK31" s="8">
        <v>-0.06</v>
      </c>
    </row>
    <row r="32" spans="1:43">
      <c r="L32" s="1">
        <v>5</v>
      </c>
      <c r="M32" s="1">
        <v>100</v>
      </c>
      <c r="N32" s="4">
        <v>34.184899999999999</v>
      </c>
      <c r="O32" s="4">
        <v>34.184699999999999</v>
      </c>
      <c r="P32">
        <v>111.974</v>
      </c>
      <c r="Q32">
        <v>113.22</v>
      </c>
      <c r="R32">
        <v>-1.1178999999999999</v>
      </c>
      <c r="S32">
        <v>-1.1208</v>
      </c>
      <c r="T32">
        <v>34.183799999999998</v>
      </c>
      <c r="U32">
        <v>27.496300000000002</v>
      </c>
      <c r="V32">
        <v>7.1783599999999996</v>
      </c>
      <c r="W32">
        <v>86.513499999999993</v>
      </c>
      <c r="X32">
        <v>313.48599999999999</v>
      </c>
      <c r="Y32" s="1" t="s">
        <v>69</v>
      </c>
      <c r="Z32" s="1">
        <v>7.05</v>
      </c>
      <c r="AA32" s="5">
        <v>7.8388</v>
      </c>
      <c r="AC32" s="5">
        <v>5.7610999999999999</v>
      </c>
      <c r="AE32" s="4">
        <v>2.8299999999999999E-2</v>
      </c>
      <c r="AG32" s="4">
        <v>8.9999999999999993E-3</v>
      </c>
      <c r="AI32" s="4">
        <v>0.73229999999999995</v>
      </c>
      <c r="AK32" s="8">
        <v>-0.28000000000000003</v>
      </c>
    </row>
    <row r="33" spans="1:38">
      <c r="L33" s="1">
        <v>4</v>
      </c>
      <c r="M33" s="1">
        <v>75</v>
      </c>
      <c r="N33" s="4">
        <v>33.8444</v>
      </c>
      <c r="P33">
        <v>85.978999999999999</v>
      </c>
      <c r="Q33">
        <v>86.930999999999997</v>
      </c>
      <c r="R33">
        <v>-1.5239</v>
      </c>
      <c r="S33">
        <v>-1.5257000000000001</v>
      </c>
      <c r="T33">
        <v>33.845599999999997</v>
      </c>
      <c r="U33">
        <v>27.2349</v>
      </c>
      <c r="V33">
        <v>7.1647600000000002</v>
      </c>
      <c r="W33">
        <v>85.210400000000007</v>
      </c>
      <c r="X33">
        <v>313.012</v>
      </c>
      <c r="AA33" s="5">
        <v>8.4724000000000004</v>
      </c>
      <c r="AC33" s="5">
        <v>14.5025</v>
      </c>
      <c r="AE33" s="4">
        <v>2.6200000000000001E-2</v>
      </c>
      <c r="AG33" s="4">
        <v>0.01</v>
      </c>
      <c r="AI33" s="4">
        <v>0.96789999999999998</v>
      </c>
      <c r="AK33" s="8">
        <v>-0.65</v>
      </c>
      <c r="AL33" s="1">
        <v>-0.66</v>
      </c>
    </row>
    <row r="34" spans="1:38">
      <c r="L34" s="1">
        <v>3</v>
      </c>
      <c r="M34" s="1">
        <v>50</v>
      </c>
      <c r="N34" s="4">
        <v>33.0364</v>
      </c>
      <c r="P34">
        <v>63.466000000000001</v>
      </c>
      <c r="Q34">
        <v>64.165000000000006</v>
      </c>
      <c r="R34">
        <v>-1.4811000000000001</v>
      </c>
      <c r="S34">
        <v>-1.4823999999999999</v>
      </c>
      <c r="T34">
        <v>33.034199999999998</v>
      </c>
      <c r="U34">
        <v>26.5748</v>
      </c>
      <c r="V34">
        <v>6.4463100000000004</v>
      </c>
      <c r="W34">
        <v>76.312899999999999</v>
      </c>
      <c r="X34">
        <v>281.75400000000002</v>
      </c>
      <c r="Y34" s="1" t="s">
        <v>70</v>
      </c>
      <c r="Z34" s="1">
        <v>7.78</v>
      </c>
      <c r="AA34" s="5">
        <v>12.5938</v>
      </c>
      <c r="AC34" s="5">
        <v>33.069699999999997</v>
      </c>
      <c r="AE34" s="4">
        <v>3.5799999999999998E-2</v>
      </c>
      <c r="AG34" s="4">
        <v>6.6000000000000003E-2</v>
      </c>
      <c r="AI34" s="4">
        <v>1.7082999999999999</v>
      </c>
      <c r="AK34" s="8">
        <v>-1.22</v>
      </c>
    </row>
    <row r="35" spans="1:38">
      <c r="L35" s="1">
        <v>1</v>
      </c>
      <c r="M35" s="1">
        <v>20</v>
      </c>
      <c r="N35" s="4">
        <v>30.757100000000001</v>
      </c>
      <c r="P35">
        <v>20.221</v>
      </c>
      <c r="Q35">
        <v>20.440999999999999</v>
      </c>
      <c r="R35">
        <v>-1.6935</v>
      </c>
      <c r="S35">
        <v>-1.6938</v>
      </c>
      <c r="T35">
        <v>30.923100000000002</v>
      </c>
      <c r="U35">
        <v>24.864899999999999</v>
      </c>
      <c r="V35">
        <v>9.03383</v>
      </c>
      <c r="W35">
        <v>104.74639999999999</v>
      </c>
      <c r="X35">
        <v>395.37700000000001</v>
      </c>
      <c r="Y35" s="1">
        <v>2</v>
      </c>
      <c r="Z35" s="1">
        <v>8.9700000000000006</v>
      </c>
      <c r="AA35" s="5">
        <v>0.98530000000000006</v>
      </c>
      <c r="AC35" s="5">
        <v>11.2906</v>
      </c>
      <c r="AE35" s="4">
        <v>3.2199999999999999E-2</v>
      </c>
      <c r="AG35" s="4">
        <v>0.01</v>
      </c>
      <c r="AI35" s="4">
        <v>1.0913999999999999</v>
      </c>
      <c r="AK35" s="8">
        <v>-3.21</v>
      </c>
    </row>
    <row r="36" spans="1:38">
      <c r="A36" t="s">
        <v>71</v>
      </c>
      <c r="B36" s="2">
        <v>38830</v>
      </c>
      <c r="C36" s="3">
        <v>0.83124999999999993</v>
      </c>
      <c r="D36" s="1">
        <f>86+0.23/60</f>
        <v>86.003833333333333</v>
      </c>
      <c r="E36" s="1" t="s">
        <v>22</v>
      </c>
      <c r="F36" s="1">
        <f>173+17.2/60</f>
        <v>173.28666666666666</v>
      </c>
      <c r="G36" s="1" t="s">
        <v>56</v>
      </c>
      <c r="H36" s="1">
        <v>-19</v>
      </c>
      <c r="I36" s="1">
        <v>20</v>
      </c>
      <c r="J36" s="1" t="s">
        <v>23</v>
      </c>
      <c r="K36" s="1">
        <v>84</v>
      </c>
      <c r="L36" s="1">
        <v>6</v>
      </c>
      <c r="M36" s="1">
        <v>200</v>
      </c>
      <c r="N36" s="4">
        <v>34.693100000000001</v>
      </c>
      <c r="P36">
        <v>198.88399999999999</v>
      </c>
      <c r="Q36">
        <v>201.14099999999999</v>
      </c>
      <c r="R36">
        <v>0.60429999999999995</v>
      </c>
      <c r="S36">
        <v>0.5958</v>
      </c>
      <c r="T36">
        <v>34.695999999999998</v>
      </c>
      <c r="U36">
        <v>27.826899999999998</v>
      </c>
      <c r="V36">
        <v>6.9797700000000003</v>
      </c>
      <c r="W36">
        <v>88.325199999999995</v>
      </c>
      <c r="X36">
        <v>304.49799999999999</v>
      </c>
      <c r="AA36" s="5">
        <v>11.727600000000001</v>
      </c>
      <c r="AC36" s="5">
        <v>6.7233999999999998</v>
      </c>
      <c r="AE36" s="4">
        <v>-9.2999999999999992E-3</v>
      </c>
      <c r="AG36" s="4">
        <v>0.1047</v>
      </c>
      <c r="AI36" s="4">
        <v>0.85009999999999997</v>
      </c>
      <c r="AK36" s="8">
        <v>0.14000000000000001</v>
      </c>
    </row>
    <row r="37" spans="1:38">
      <c r="L37" s="1">
        <v>2</v>
      </c>
      <c r="M37" s="1">
        <v>150</v>
      </c>
      <c r="N37" s="4">
        <v>34.462499999999999</v>
      </c>
      <c r="P37">
        <v>147.39500000000001</v>
      </c>
      <c r="Q37">
        <v>149.04900000000001</v>
      </c>
      <c r="R37">
        <v>-0.2782</v>
      </c>
      <c r="S37">
        <v>-0.28320000000000001</v>
      </c>
      <c r="T37">
        <v>34.461799999999997</v>
      </c>
      <c r="U37">
        <v>27.686</v>
      </c>
      <c r="V37">
        <v>7.1253399999999996</v>
      </c>
      <c r="W37">
        <v>87.976299999999995</v>
      </c>
      <c r="X37">
        <v>311.005</v>
      </c>
      <c r="AA37" s="5">
        <v>9.0058999999999987</v>
      </c>
      <c r="AC37" s="5">
        <v>6.2016999999999998</v>
      </c>
      <c r="AE37" s="4">
        <v>0.1186</v>
      </c>
      <c r="AG37" s="4">
        <v>0.13589999999999999</v>
      </c>
      <c r="AI37" s="4">
        <v>0.78990000000000005</v>
      </c>
      <c r="AK37" s="8">
        <v>-7.0000000000000007E-2</v>
      </c>
    </row>
    <row r="38" spans="1:38">
      <c r="L38" s="1">
        <v>5</v>
      </c>
      <c r="M38" s="1">
        <v>100</v>
      </c>
      <c r="N38" s="4">
        <v>34.088999999999999</v>
      </c>
      <c r="P38">
        <v>92.275999999999996</v>
      </c>
      <c r="Q38">
        <v>93.299000000000007</v>
      </c>
      <c r="R38">
        <v>-1.4021999999999999</v>
      </c>
      <c r="S38">
        <v>-1.4043000000000001</v>
      </c>
      <c r="T38">
        <v>34.087899999999998</v>
      </c>
      <c r="U38">
        <v>27.428100000000001</v>
      </c>
      <c r="V38">
        <v>7.2505699999999997</v>
      </c>
      <c r="W38">
        <v>86.662499999999994</v>
      </c>
      <c r="X38">
        <v>316.69799999999998</v>
      </c>
      <c r="AA38" s="5">
        <v>7.2657999999999996</v>
      </c>
      <c r="AC38" s="5">
        <v>6.3338999999999999</v>
      </c>
      <c r="AE38" s="4">
        <v>3.6499999999999998E-2</v>
      </c>
      <c r="AG38" s="4">
        <v>8.8999999999999999E-3</v>
      </c>
      <c r="AI38" s="4">
        <v>0.90129999999999999</v>
      </c>
      <c r="AK38" s="8">
        <v>-0.39</v>
      </c>
      <c r="AL38" s="1">
        <v>-0.34</v>
      </c>
    </row>
    <row r="39" spans="1:38">
      <c r="L39" s="1">
        <v>4</v>
      </c>
      <c r="M39" s="1">
        <v>75</v>
      </c>
      <c r="N39" s="4">
        <v>33.604900000000001</v>
      </c>
      <c r="O39" s="4">
        <v>33.607799999999997</v>
      </c>
      <c r="P39">
        <v>65.504000000000005</v>
      </c>
      <c r="Q39">
        <v>66.225999999999999</v>
      </c>
      <c r="R39">
        <v>-1.4101999999999999</v>
      </c>
      <c r="S39">
        <v>-1.4116</v>
      </c>
      <c r="T39">
        <v>33.603299999999997</v>
      </c>
      <c r="U39">
        <v>27.034800000000001</v>
      </c>
      <c r="V39">
        <v>6.6188900000000004</v>
      </c>
      <c r="W39">
        <v>78.823599999999999</v>
      </c>
      <c r="X39">
        <v>289.19099999999997</v>
      </c>
      <c r="AA39" s="5">
        <v>7.5087000000000002</v>
      </c>
      <c r="AC39" s="5">
        <v>12.667899999999999</v>
      </c>
      <c r="AE39" s="4">
        <v>3.3300000000000003E-2</v>
      </c>
      <c r="AG39" s="4">
        <v>0.13059999999999999</v>
      </c>
      <c r="AI39" s="4">
        <v>0.73450000000000004</v>
      </c>
      <c r="AK39" s="8">
        <v>-0.88</v>
      </c>
    </row>
    <row r="40" spans="1:38">
      <c r="L40" s="1">
        <v>3</v>
      </c>
      <c r="M40" s="1">
        <v>50</v>
      </c>
      <c r="N40" s="4">
        <v>32.123399999999997</v>
      </c>
      <c r="P40">
        <v>42.484000000000002</v>
      </c>
      <c r="Q40">
        <v>42.95</v>
      </c>
      <c r="R40">
        <v>-1.5956999999999999</v>
      </c>
      <c r="S40">
        <v>-1.5964</v>
      </c>
      <c r="T40">
        <v>32.052100000000003</v>
      </c>
      <c r="U40">
        <v>25.780100000000001</v>
      </c>
      <c r="V40">
        <v>7.4454399999999996</v>
      </c>
      <c r="W40">
        <v>87.256900000000002</v>
      </c>
      <c r="X40">
        <v>325.62799999999999</v>
      </c>
      <c r="AA40" s="5">
        <v>3.3214999999999999</v>
      </c>
      <c r="AB40" s="5">
        <v>4.6144999999999996</v>
      </c>
      <c r="AC40" s="5">
        <v>11.298999999999999</v>
      </c>
      <c r="AD40" s="5">
        <v>13.5168</v>
      </c>
      <c r="AE40" s="4">
        <v>2.69E-2</v>
      </c>
      <c r="AF40" s="4">
        <v>3.6900000000000002E-2</v>
      </c>
      <c r="AG40" s="4">
        <v>0.27739999999999998</v>
      </c>
      <c r="AH40" s="4">
        <v>2.4199999999999999E-2</v>
      </c>
      <c r="AI40" s="4">
        <v>0.88690000000000002</v>
      </c>
      <c r="AJ40" s="4">
        <v>1.0294000000000001</v>
      </c>
      <c r="AK40" s="8">
        <v>-2.25</v>
      </c>
    </row>
    <row r="41" spans="1:38">
      <c r="L41" s="1">
        <v>1</v>
      </c>
      <c r="M41" s="1">
        <v>20</v>
      </c>
      <c r="N41" s="4">
        <v>30.935500000000001</v>
      </c>
      <c r="P41">
        <v>20.001999999999999</v>
      </c>
      <c r="Q41">
        <v>20.22</v>
      </c>
      <c r="R41">
        <v>-1.6826000000000001</v>
      </c>
      <c r="S41">
        <v>-1.6829000000000001</v>
      </c>
      <c r="T41">
        <v>30.746500000000001</v>
      </c>
      <c r="U41">
        <v>24.721299999999999</v>
      </c>
      <c r="V41">
        <v>8.8665400000000005</v>
      </c>
      <c r="W41">
        <v>102.708</v>
      </c>
      <c r="X41">
        <v>388.09399999999999</v>
      </c>
      <c r="AA41" s="5">
        <v>0.61909999999999998</v>
      </c>
      <c r="AC41" s="5">
        <v>9.2806999999999995</v>
      </c>
      <c r="AE41" s="4">
        <v>9.5100000000000004E-2</v>
      </c>
      <c r="AG41" s="4">
        <v>0.17860000000000001</v>
      </c>
      <c r="AI41" s="4">
        <v>0.91469999999999996</v>
      </c>
      <c r="AK41" s="8">
        <v>-3.33</v>
      </c>
      <c r="AL41" s="1">
        <v>-3.36</v>
      </c>
    </row>
    <row r="42" spans="1:38">
      <c r="A42" t="s">
        <v>26</v>
      </c>
      <c r="B42" s="2">
        <v>38831</v>
      </c>
      <c r="C42" s="3">
        <v>0.54513888888888895</v>
      </c>
      <c r="D42" s="1">
        <f>89+1.1/60</f>
        <v>89.018333333333331</v>
      </c>
      <c r="E42" s="1" t="s">
        <v>25</v>
      </c>
      <c r="F42" s="1">
        <f>178+39.9/60</f>
        <v>178.66499999999999</v>
      </c>
      <c r="G42" s="1" t="s">
        <v>56</v>
      </c>
      <c r="H42" s="1">
        <v>-20</v>
      </c>
      <c r="I42" s="1">
        <v>20</v>
      </c>
      <c r="L42" s="1">
        <v>6</v>
      </c>
      <c r="M42" s="1">
        <v>200</v>
      </c>
      <c r="N42" s="4">
        <v>34.725900000000003</v>
      </c>
      <c r="P42">
        <v>205.48500000000001</v>
      </c>
      <c r="Q42">
        <v>207.82</v>
      </c>
      <c r="R42">
        <v>0.75170000000000003</v>
      </c>
      <c r="S42">
        <v>0.74270000000000003</v>
      </c>
      <c r="T42">
        <v>34.726500000000001</v>
      </c>
      <c r="U42">
        <v>27.842300000000002</v>
      </c>
      <c r="V42">
        <v>6.9381599999999999</v>
      </c>
      <c r="W42">
        <v>88.151399999999995</v>
      </c>
      <c r="X42">
        <v>302.66000000000003</v>
      </c>
      <c r="AA42" s="5">
        <v>11.0639</v>
      </c>
      <c r="AB42" s="5">
        <v>11.0648</v>
      </c>
      <c r="AC42" s="5">
        <v>5.9729000000000001</v>
      </c>
      <c r="AD42" s="5">
        <v>5.8662999999999998</v>
      </c>
      <c r="AE42" s="4">
        <v>3.0800000000000001E-2</v>
      </c>
      <c r="AF42" s="4">
        <v>2.7199999999999998E-2</v>
      </c>
      <c r="AG42" s="4">
        <v>4.9799999999999997E-2</v>
      </c>
      <c r="AH42" s="4">
        <v>7.0000000000000001E-3</v>
      </c>
      <c r="AI42" s="4">
        <v>0.85860000000000003</v>
      </c>
      <c r="AJ42" s="4">
        <v>0.85229999999999995</v>
      </c>
      <c r="AK42" s="8">
        <v>0.19</v>
      </c>
    </row>
    <row r="43" spans="1:38">
      <c r="L43" s="1">
        <v>2</v>
      </c>
      <c r="M43" s="1">
        <v>150</v>
      </c>
      <c r="N43" s="4">
        <v>34.444400000000002</v>
      </c>
      <c r="O43" s="4">
        <v>34.445300000000003</v>
      </c>
      <c r="P43">
        <v>154.697</v>
      </c>
      <c r="Q43">
        <v>156.435</v>
      </c>
      <c r="R43">
        <v>-0.3589</v>
      </c>
      <c r="S43">
        <v>-0.36409999999999998</v>
      </c>
      <c r="T43">
        <v>34.444499999999998</v>
      </c>
      <c r="U43">
        <v>27.675999999999998</v>
      </c>
      <c r="V43">
        <v>7.1451000000000002</v>
      </c>
      <c r="W43">
        <v>88.022900000000007</v>
      </c>
      <c r="X43">
        <v>311.88099999999997</v>
      </c>
      <c r="AA43" s="5">
        <v>9.2382999999999988</v>
      </c>
      <c r="AC43" s="5">
        <v>5.7340999999999998</v>
      </c>
      <c r="AE43" s="4">
        <v>2.7900000000000001E-2</v>
      </c>
      <c r="AG43" s="4">
        <v>2.5000000000000001E-3</v>
      </c>
      <c r="AI43" s="4">
        <v>0.77429999999999999</v>
      </c>
      <c r="AK43" s="8">
        <v>-0.1</v>
      </c>
    </row>
    <row r="44" spans="1:38">
      <c r="L44" s="1">
        <v>5</v>
      </c>
      <c r="M44" s="1">
        <v>100</v>
      </c>
      <c r="N44" s="4">
        <v>34.107799999999997</v>
      </c>
      <c r="P44">
        <v>104.452</v>
      </c>
      <c r="Q44">
        <v>105.613</v>
      </c>
      <c r="R44">
        <v>-1.3374999999999999</v>
      </c>
      <c r="S44">
        <v>-1.34</v>
      </c>
      <c r="T44">
        <v>34.108400000000003</v>
      </c>
      <c r="U44">
        <v>27.442599999999999</v>
      </c>
      <c r="V44">
        <v>7.2115200000000002</v>
      </c>
      <c r="W44">
        <v>86.358000000000004</v>
      </c>
      <c r="X44">
        <v>314.97899999999998</v>
      </c>
      <c r="AA44" s="5">
        <v>7.8544</v>
      </c>
      <c r="AC44" s="5">
        <v>6.3589000000000002</v>
      </c>
      <c r="AE44" s="4">
        <v>2.0799999999999999E-2</v>
      </c>
      <c r="AG44" s="4">
        <v>3.9899999999999998E-2</v>
      </c>
      <c r="AI44" s="4">
        <v>0.75560000000000005</v>
      </c>
      <c r="AK44" s="8">
        <v>-0.42</v>
      </c>
    </row>
    <row r="45" spans="1:38">
      <c r="L45" s="1">
        <v>4</v>
      </c>
      <c r="M45" s="1">
        <v>75</v>
      </c>
      <c r="N45" s="4">
        <v>33.673400000000001</v>
      </c>
      <c r="P45">
        <v>77.281999999999996</v>
      </c>
      <c r="Q45">
        <v>78.135999999999996</v>
      </c>
      <c r="R45">
        <v>-1.5001</v>
      </c>
      <c r="S45">
        <v>-1.5017</v>
      </c>
      <c r="T45">
        <v>33.6751</v>
      </c>
      <c r="U45">
        <v>27.095800000000001</v>
      </c>
      <c r="V45">
        <v>7.0401999999999996</v>
      </c>
      <c r="W45">
        <v>83.681200000000004</v>
      </c>
      <c r="X45">
        <v>307.59800000000001</v>
      </c>
      <c r="AA45" s="5">
        <v>8.74</v>
      </c>
      <c r="AC45" s="5">
        <v>12.818099999999999</v>
      </c>
      <c r="AE45" s="4">
        <v>2.07E-2</v>
      </c>
      <c r="AG45" s="4">
        <v>0.2324</v>
      </c>
      <c r="AI45" s="4">
        <v>0.88200000000000001</v>
      </c>
      <c r="AK45" s="8">
        <v>-0.7</v>
      </c>
    </row>
    <row r="46" spans="1:38">
      <c r="L46" s="1">
        <v>3</v>
      </c>
      <c r="M46" s="1">
        <v>50</v>
      </c>
      <c r="N46" s="4">
        <v>32.7087</v>
      </c>
      <c r="P46">
        <v>50.994999999999997</v>
      </c>
      <c r="Q46">
        <v>51.555</v>
      </c>
      <c r="R46">
        <v>-1.5548</v>
      </c>
      <c r="S46">
        <v>-1.5557000000000001</v>
      </c>
      <c r="T46">
        <v>32.710599999999999</v>
      </c>
      <c r="U46">
        <v>26.3139</v>
      </c>
      <c r="V46">
        <v>7.09964</v>
      </c>
      <c r="W46">
        <v>83.687399999999997</v>
      </c>
      <c r="X46">
        <v>310.37900000000002</v>
      </c>
      <c r="AA46" s="5">
        <v>14.597899999999999</v>
      </c>
      <c r="AC46" s="5">
        <v>30.396100000000001</v>
      </c>
      <c r="AE46" s="4">
        <v>2.4400000000000002E-2</v>
      </c>
      <c r="AG46" s="4">
        <v>1.24E-2</v>
      </c>
      <c r="AI46" s="4">
        <v>1.9554</v>
      </c>
      <c r="AK46" s="8">
        <v>-1.33</v>
      </c>
    </row>
    <row r="47" spans="1:38">
      <c r="L47" s="1">
        <v>1</v>
      </c>
      <c r="M47" s="1">
        <v>20</v>
      </c>
      <c r="N47" s="4">
        <v>31.941099999999999</v>
      </c>
      <c r="P47">
        <v>20.016999999999999</v>
      </c>
      <c r="Q47">
        <v>20.234999999999999</v>
      </c>
      <c r="R47">
        <v>-1.7478</v>
      </c>
      <c r="S47">
        <v>-1.7481</v>
      </c>
      <c r="T47">
        <v>31.929400000000001</v>
      </c>
      <c r="U47">
        <v>25.683499999999999</v>
      </c>
      <c r="V47">
        <v>9.0177399999999999</v>
      </c>
      <c r="W47">
        <v>105.1567</v>
      </c>
      <c r="X47">
        <v>394.44799999999998</v>
      </c>
      <c r="AA47" s="5">
        <v>1.7176</v>
      </c>
      <c r="AC47" s="5">
        <v>6.5853999999999999</v>
      </c>
      <c r="AE47" s="4">
        <v>3.15E-2</v>
      </c>
      <c r="AG47" s="4">
        <v>1.01E-2</v>
      </c>
      <c r="AI47" s="4">
        <v>0.89</v>
      </c>
      <c r="AK47" s="8">
        <v>-2.2400000000000002</v>
      </c>
      <c r="AL47" s="1">
        <v>-2.2599999999999998</v>
      </c>
    </row>
  </sheetData>
  <sheetCalcPr fullCalcOnLoad="1"/>
  <phoneticPr fontId="2" type="noConversion"/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OSU/COAS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Falkner</dc:creator>
  <cp:lastModifiedBy>Kelly Falkner</cp:lastModifiedBy>
  <cp:lastPrinted>2010-08-10T21:59:22Z</cp:lastPrinted>
  <dcterms:created xsi:type="dcterms:W3CDTF">2010-08-05T23:52:15Z</dcterms:created>
  <dcterms:modified xsi:type="dcterms:W3CDTF">2010-08-12T01:09:08Z</dcterms:modified>
</cp:coreProperties>
</file>